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E3E2" lockStructure="1"/>
  <bookViews>
    <workbookView xWindow="1905" yWindow="930" windowWidth="23850" windowHeight="11835" activeTab="1"/>
  </bookViews>
  <sheets>
    <sheet name="Net_inHandSalary" sheetId="2" r:id="rId1"/>
    <sheet name="Net_inHandSalary _contract" sheetId="7" r:id="rId2"/>
    <sheet name="Reference_Table" sheetId="5" r:id="rId3"/>
  </sheets>
  <externalReferences>
    <externalReference r:id="rId4"/>
  </externalReferences>
  <definedNames>
    <definedName name="DepartmentList">[1]!DepartmentTable[Department]</definedName>
    <definedName name="TAX_Type">Table12[TAX_Type]</definedName>
    <definedName name="tusc">Table7[USC]</definedName>
    <definedName name="USC" localSheetId="1">'Net_inHandSalary _contract'!#REF!</definedName>
    <definedName name="USC">Table7[USC]</definedName>
    <definedName name="USCC">Table7[USC]</definedName>
  </definedNames>
  <calcPr calcId="145621"/>
</workbook>
</file>

<file path=xl/calcChain.xml><?xml version="1.0" encoding="utf-8"?>
<calcChain xmlns="http://schemas.openxmlformats.org/spreadsheetml/2006/main">
  <c r="H5" i="7" l="1"/>
  <c r="E12" i="7" l="1"/>
  <c r="E13" i="7"/>
  <c r="F10" i="5" l="1"/>
  <c r="B16" i="7" s="1"/>
  <c r="D11" i="2" l="1"/>
  <c r="D11" i="7"/>
  <c r="D10" i="7" l="1"/>
  <c r="E10" i="7" s="1"/>
  <c r="E11" i="7"/>
  <c r="E10" i="5"/>
  <c r="D10" i="5" s="1"/>
  <c r="E3" i="5"/>
  <c r="D3" i="5" s="1"/>
  <c r="E4" i="7"/>
  <c r="D4" i="7" s="1"/>
  <c r="C15" i="7" l="1"/>
  <c r="D5" i="2"/>
  <c r="D5" i="7"/>
  <c r="E15" i="7" l="1"/>
  <c r="K15" i="7"/>
  <c r="P15" i="7"/>
  <c r="C16" i="7"/>
  <c r="D17" i="7" s="1"/>
  <c r="E17" i="7" s="1"/>
  <c r="O15" i="7"/>
  <c r="G15" i="7"/>
  <c r="F15" i="7"/>
  <c r="H15" i="7"/>
  <c r="I15" i="7"/>
  <c r="J15" i="7"/>
  <c r="L15" i="7"/>
  <c r="M15" i="7"/>
  <c r="N15" i="7"/>
  <c r="D7" i="7"/>
  <c r="E7" i="7" s="1"/>
  <c r="E5" i="7"/>
  <c r="D6" i="7"/>
  <c r="G16" i="7" l="1"/>
  <c r="L16" i="7"/>
  <c r="E16" i="7"/>
  <c r="K16" i="7"/>
  <c r="M16" i="7"/>
  <c r="O16" i="7"/>
  <c r="J16" i="7"/>
  <c r="I16" i="7"/>
  <c r="P16" i="7"/>
  <c r="F16" i="7"/>
  <c r="H16" i="7"/>
  <c r="N16" i="7"/>
  <c r="D8" i="7"/>
  <c r="E6" i="7"/>
  <c r="D9" i="7" l="1"/>
  <c r="E8" i="7"/>
  <c r="D14" i="7" l="1"/>
  <c r="E9" i="7"/>
  <c r="G9" i="7"/>
  <c r="F9" i="7"/>
  <c r="O9" i="7"/>
  <c r="I9" i="7"/>
  <c r="M9" i="7"/>
  <c r="P9" i="7"/>
  <c r="H9" i="7"/>
  <c r="K9" i="7"/>
  <c r="L9" i="7"/>
  <c r="J9" i="7"/>
  <c r="N9" i="7"/>
  <c r="D18" i="7" l="1"/>
  <c r="E14" i="7"/>
  <c r="B16" i="2"/>
  <c r="D19" i="7" l="1"/>
  <c r="I18" i="7"/>
  <c r="P18" i="7"/>
  <c r="N18" i="7"/>
  <c r="O18" i="7"/>
  <c r="J18" i="7"/>
  <c r="E18" i="7"/>
  <c r="L18" i="7"/>
  <c r="H18" i="7"/>
  <c r="G18" i="7"/>
  <c r="F18" i="7"/>
  <c r="K18" i="7"/>
  <c r="M18" i="7"/>
  <c r="C16" i="2"/>
  <c r="D10" i="2"/>
  <c r="P19" i="7" l="1"/>
  <c r="E19" i="7"/>
  <c r="J19" i="7"/>
  <c r="L19" i="7"/>
  <c r="O19" i="7"/>
  <c r="G19" i="7"/>
  <c r="N19" i="7"/>
  <c r="F19" i="7"/>
  <c r="H19" i="7"/>
  <c r="M19" i="7"/>
  <c r="K19" i="7"/>
  <c r="I19" i="7"/>
  <c r="C15" i="2"/>
  <c r="D6" i="2"/>
  <c r="D8" i="2" l="1"/>
  <c r="N16" i="2"/>
  <c r="P15" i="2"/>
  <c r="D7" i="2"/>
  <c r="H16" i="2" l="1"/>
  <c r="P16" i="2"/>
  <c r="J16" i="2"/>
  <c r="L16" i="2"/>
  <c r="F16" i="2"/>
  <c r="D17" i="2"/>
  <c r="E15" i="2"/>
  <c r="G15" i="2"/>
  <c r="I15" i="2"/>
  <c r="K15" i="2"/>
  <c r="M15" i="2"/>
  <c r="O15" i="2"/>
  <c r="D9" i="2"/>
  <c r="D14" i="2" s="1"/>
  <c r="E16" i="2"/>
  <c r="G16" i="2"/>
  <c r="I16" i="2"/>
  <c r="K16" i="2"/>
  <c r="M16" i="2"/>
  <c r="O16" i="2"/>
  <c r="F15" i="2"/>
  <c r="H15" i="2"/>
  <c r="J15" i="2"/>
  <c r="L15" i="2"/>
  <c r="N15" i="2"/>
  <c r="D18" i="2" l="1"/>
  <c r="E9" i="2"/>
  <c r="G9" i="2"/>
  <c r="O9" i="2"/>
  <c r="N9" i="2"/>
  <c r="J9" i="2"/>
  <c r="F9" i="2"/>
  <c r="L9" i="2"/>
  <c r="H9" i="2"/>
  <c r="K9" i="2"/>
  <c r="M9" i="2"/>
  <c r="I9" i="2"/>
  <c r="P9" i="2"/>
  <c r="D19" i="2" l="1"/>
  <c r="F19" i="2" s="1"/>
  <c r="N18" i="2"/>
  <c r="J18" i="2"/>
  <c r="F18" i="2"/>
  <c r="L18" i="2"/>
  <c r="K18" i="2"/>
  <c r="M18" i="2"/>
  <c r="I18" i="2"/>
  <c r="E18" i="2"/>
  <c r="P18" i="2"/>
  <c r="H18" i="2"/>
  <c r="O18" i="2"/>
  <c r="G18" i="2"/>
  <c r="H19" i="2" l="1"/>
  <c r="P19" i="2"/>
  <c r="J19" i="2"/>
  <c r="O19" i="2"/>
  <c r="M19" i="2"/>
  <c r="G19" i="2"/>
  <c r="E19" i="2"/>
  <c r="I19" i="2"/>
  <c r="N19" i="2"/>
  <c r="L19" i="2"/>
  <c r="K19" i="2"/>
</calcChain>
</file>

<file path=xl/sharedStrings.xml><?xml version="1.0" encoding="utf-8"?>
<sst xmlns="http://schemas.openxmlformats.org/spreadsheetml/2006/main" count="96" uniqueCount="64">
  <si>
    <t>Top Rate</t>
  </si>
  <si>
    <t>PRSI</t>
  </si>
  <si>
    <t>USC</t>
  </si>
  <si>
    <t>PAYE STD</t>
  </si>
  <si>
    <t>USC (XL)</t>
  </si>
  <si>
    <t>Total Tax Bourne</t>
  </si>
  <si>
    <t>Tax Credits</t>
  </si>
  <si>
    <t>Paye Payable</t>
  </si>
  <si>
    <t>Total Payable</t>
  </si>
  <si>
    <t>Net Yearly</t>
  </si>
  <si>
    <t>For 40% calc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</si>
  <si>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</si>
  <si>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</si>
  <si>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</si>
  <si>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</si>
  <si>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</si>
  <si>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</si>
  <si>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</si>
  <si>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</si>
  <si>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</si>
  <si>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</si>
  <si>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</si>
  <si>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</si>
  <si>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Gross </t>
  </si>
  <si>
    <t>All Credits as per Revenue</t>
  </si>
  <si>
    <t xml:space="preserve">Total Tax Payed with USC etc </t>
  </si>
  <si>
    <t>Tax</t>
  </si>
  <si>
    <t>Ireland Salary Calculator</t>
  </si>
  <si>
    <t>PAYE Top</t>
  </si>
  <si>
    <t xml:space="preserve">Enter your Gross Salary here </t>
  </si>
  <si>
    <t xml:space="preserve">Change only These Values </t>
  </si>
  <si>
    <t>PerMonth</t>
  </si>
  <si>
    <t>Per Year</t>
  </si>
  <si>
    <t>Homecarer</t>
  </si>
  <si>
    <t>tax</t>
  </si>
  <si>
    <t>USC(S)</t>
  </si>
  <si>
    <t>USC(M)</t>
  </si>
  <si>
    <t>USC (L)</t>
  </si>
  <si>
    <t>Single person</t>
  </si>
  <si>
    <t xml:space="preserve">Married couple/civil partnership (one income) </t>
  </si>
  <si>
    <t>Married couple/civil partnership (two incomes)</t>
  </si>
  <si>
    <t>One parent/widowed parent/surviving civil partner</t>
  </si>
  <si>
    <t>Personal tax credits (changed)</t>
  </si>
  <si>
    <t>12000-19372</t>
  </si>
  <si>
    <t>19374-70044</t>
  </si>
  <si>
    <t>Select</t>
  </si>
  <si>
    <t>TAX_Type</t>
  </si>
  <si>
    <t>selfemp</t>
  </si>
  <si>
    <t xml:space="preserve">Home carer credit </t>
  </si>
  <si>
    <t>Total Credits</t>
  </si>
  <si>
    <t>if kid less than 16 and Mother not working .</t>
  </si>
  <si>
    <t>EMP Type</t>
  </si>
  <si>
    <t>Designed by Chinmay Sahasrabudhe</t>
  </si>
  <si>
    <t xml:space="preserve">visit us at : </t>
  </si>
  <si>
    <t>www.chinmayplc.com</t>
  </si>
  <si>
    <t xml:space="preserve">For Feedback Write us at : </t>
  </si>
  <si>
    <t>info@chinmayplc.com</t>
  </si>
  <si>
    <t>Day Rate</t>
  </si>
  <si>
    <t>Hour Rate</t>
  </si>
  <si>
    <t xml:space="preserve">Note : Enter this Value in the Hour Rate Field if you have day Rates </t>
  </si>
  <si>
    <t>Notes :</t>
  </si>
  <si>
    <t>Hours per Month</t>
  </si>
  <si>
    <t>Year-2019</t>
  </si>
  <si>
    <t>We need to consider working days as 220 without holidays approxmately 11 Months working in 1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</si>
</sst>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£&quot;* #,##0.00_-;\-&quot;£&quot;* #,##0.00_-;_-&quot;£&quot;* &quot;-&quot;??_-;_-@_-"/>
    <numFmt numFmtId="164" formatCode="0.0%"/>
    <numFmt numFmtId="165" formatCode="_-[$€-2]\ * #,##0.00_-;\-[$€-2]\ * #,##0.00_-;_-[$€-2]\ * &quot;-&quot;??_-;_-@_-"/>
    <numFmt numFmtId="166" formatCode="[$€-2]\ #,##0;[Red]\-[$€-2]\ #,##0"/>
    <numFmt numFmtId="167" formatCode="_-[$€-2]\ * #,##0_-;\-[$€-2]\ * #,##0_-;_-[$€-2]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70">
    <xf numFmtId="0" fontId="0" fillId="0" borderId="0" xfId="0"/>
    <xf numFmtId="0" fontId="0" fillId="5" borderId="1" xfId="0" applyFill="1" applyBorder="1"/>
    <xf numFmtId="9" fontId="0" fillId="5" borderId="1" xfId="0" applyNumberFormat="1" applyFill="1" applyBorder="1"/>
    <xf numFmtId="164" fontId="0" fillId="5" borderId="1" xfId="0" applyNumberFormat="1" applyFill="1" applyBorder="1"/>
    <xf numFmtId="165" fontId="0" fillId="6" borderId="1" xfId="0" applyNumberFormat="1" applyFill="1" applyBorder="1"/>
    <xf numFmtId="165" fontId="2" fillId="3" borderId="1" xfId="0" applyNumberFormat="1" applyFont="1" applyFill="1" applyBorder="1"/>
    <xf numFmtId="0" fontId="2" fillId="7" borderId="1" xfId="0" applyFont="1" applyFill="1" applyBorder="1"/>
    <xf numFmtId="0" fontId="5" fillId="5" borderId="1" xfId="0" applyFont="1" applyFill="1" applyBorder="1"/>
    <xf numFmtId="165" fontId="0" fillId="0" borderId="1" xfId="0" applyNumberFormat="1" applyFill="1" applyBorder="1"/>
    <xf numFmtId="0" fontId="4" fillId="6" borderId="1" xfId="0" applyFont="1" applyFill="1" applyBorder="1"/>
    <xf numFmtId="165" fontId="0" fillId="0" borderId="0" xfId="0" applyNumberFormat="1"/>
    <xf numFmtId="0" fontId="0" fillId="2" borderId="4" xfId="0" applyFill="1" applyBorder="1"/>
    <xf numFmtId="165" fontId="0" fillId="6" borderId="6" xfId="0" applyNumberFormat="1" applyFill="1" applyBorder="1"/>
    <xf numFmtId="165" fontId="0" fillId="0" borderId="6" xfId="0" applyNumberFormat="1" applyFill="1" applyBorder="1"/>
    <xf numFmtId="0" fontId="5" fillId="0" borderId="0" xfId="0" applyFont="1"/>
    <xf numFmtId="165" fontId="0" fillId="6" borderId="11" xfId="0" applyNumberFormat="1" applyFill="1" applyBorder="1"/>
    <xf numFmtId="165" fontId="0" fillId="0" borderId="11" xfId="0" applyNumberFormat="1" applyFill="1" applyBorder="1"/>
    <xf numFmtId="0" fontId="0" fillId="5" borderId="5" xfId="0" applyFill="1" applyBorder="1"/>
    <xf numFmtId="0" fontId="0" fillId="6" borderId="5" xfId="0" applyFill="1" applyBorder="1"/>
    <xf numFmtId="0" fontId="0" fillId="5" borderId="7" xfId="0" applyFill="1" applyBorder="1"/>
    <xf numFmtId="0" fontId="0" fillId="5" borderId="8" xfId="0" applyFill="1" applyBorder="1"/>
    <xf numFmtId="0" fontId="6" fillId="0" borderId="0" xfId="0" applyFont="1"/>
    <xf numFmtId="0" fontId="5" fillId="2" borderId="10" xfId="0" applyFont="1" applyFill="1" applyBorder="1"/>
    <xf numFmtId="0" fontId="5" fillId="2" borderId="3" xfId="0" applyFont="1" applyFill="1" applyBorder="1"/>
    <xf numFmtId="0" fontId="0" fillId="0" borderId="1" xfId="0" applyBorder="1"/>
    <xf numFmtId="165" fontId="0" fillId="10" borderId="1" xfId="0" applyNumberFormat="1" applyFill="1" applyBorder="1"/>
    <xf numFmtId="165" fontId="7" fillId="6" borderId="1" xfId="0" applyNumberFormat="1" applyFont="1" applyFill="1" applyBorder="1"/>
    <xf numFmtId="0" fontId="0" fillId="8" borderId="1" xfId="0" applyFill="1" applyBorder="1"/>
    <xf numFmtId="166" fontId="0" fillId="8" borderId="1" xfId="0" applyNumberFormat="1" applyFill="1" applyBorder="1"/>
    <xf numFmtId="0" fontId="0" fillId="11" borderId="1" xfId="0" applyFill="1" applyBorder="1"/>
    <xf numFmtId="9" fontId="0" fillId="11" borderId="1" xfId="0" applyNumberFormat="1" applyFill="1" applyBorder="1"/>
    <xf numFmtId="166" fontId="0" fillId="11" borderId="1" xfId="0" applyNumberFormat="1" applyFill="1" applyBorder="1"/>
    <xf numFmtId="10" fontId="0" fillId="11" borderId="1" xfId="0" applyNumberFormat="1" applyFill="1" applyBorder="1"/>
    <xf numFmtId="0" fontId="0" fillId="4" borderId="1" xfId="0" applyFill="1" applyBorder="1" applyAlignment="1">
      <alignment horizontal="right"/>
    </xf>
    <xf numFmtId="165" fontId="8" fillId="6" borderId="11" xfId="0" applyNumberFormat="1" applyFont="1" applyFill="1" applyBorder="1"/>
    <xf numFmtId="165" fontId="2" fillId="10" borderId="12" xfId="0" applyNumberFormat="1" applyFont="1" applyFill="1" applyBorder="1"/>
    <xf numFmtId="165" fontId="2" fillId="10" borderId="8" xfId="0" applyNumberFormat="1" applyFont="1" applyFill="1" applyBorder="1"/>
    <xf numFmtId="165" fontId="2" fillId="10" borderId="9" xfId="0" applyNumberFormat="1" applyFont="1" applyFill="1" applyBorder="1"/>
    <xf numFmtId="2" fontId="0" fillId="0" borderId="0" xfId="0" applyNumberFormat="1"/>
    <xf numFmtId="0" fontId="0" fillId="11" borderId="15" xfId="0" applyFill="1" applyBorder="1"/>
    <xf numFmtId="0" fontId="0" fillId="11" borderId="16" xfId="0" applyFill="1" applyBorder="1"/>
    <xf numFmtId="0" fontId="0" fillId="11" borderId="17" xfId="0" applyFill="1" applyBorder="1"/>
    <xf numFmtId="9" fontId="0" fillId="4" borderId="1" xfId="0" applyNumberFormat="1" applyFill="1" applyBorder="1"/>
    <xf numFmtId="9" fontId="0" fillId="4" borderId="1" xfId="2" applyFont="1" applyFill="1" applyBorder="1"/>
    <xf numFmtId="0" fontId="0" fillId="0" borderId="0" xfId="0" applyFill="1" applyBorder="1"/>
    <xf numFmtId="167" fontId="0" fillId="4" borderId="1" xfId="2" applyNumberFormat="1" applyFont="1" applyFill="1" applyBorder="1"/>
    <xf numFmtId="167" fontId="0" fillId="4" borderId="1" xfId="0" applyNumberFormat="1" applyFill="1" applyBorder="1"/>
    <xf numFmtId="165" fontId="0" fillId="5" borderId="1" xfId="0" applyNumberFormat="1" applyFill="1" applyBorder="1"/>
    <xf numFmtId="0" fontId="5" fillId="0" borderId="11" xfId="0" applyFont="1" applyBorder="1"/>
    <xf numFmtId="165" fontId="0" fillId="6" borderId="1" xfId="1" applyNumberFormat="1" applyFont="1" applyFill="1" applyBorder="1"/>
    <xf numFmtId="165" fontId="8" fillId="6" borderId="1" xfId="0" applyNumberFormat="1" applyFont="1" applyFill="1" applyBorder="1"/>
    <xf numFmtId="165" fontId="3" fillId="10" borderId="1" xfId="0" applyNumberFormat="1" applyFont="1" applyFill="1" applyBorder="1"/>
    <xf numFmtId="0" fontId="2" fillId="9" borderId="1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165" fontId="2" fillId="10" borderId="1" xfId="0" applyNumberFormat="1" applyFont="1" applyFill="1" applyBorder="1"/>
    <xf numFmtId="165" fontId="0" fillId="8" borderId="1" xfId="0" applyNumberFormat="1" applyFill="1" applyBorder="1"/>
    <xf numFmtId="165" fontId="0" fillId="3" borderId="1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5" borderId="0" xfId="0" applyNumberFormat="1" applyFill="1" applyBorder="1"/>
    <xf numFmtId="165" fontId="0" fillId="12" borderId="1" xfId="0" applyNumberFormat="1" applyFill="1" applyBorder="1"/>
    <xf numFmtId="0" fontId="5" fillId="2" borderId="11" xfId="0" applyFont="1" applyFill="1" applyBorder="1"/>
    <xf numFmtId="0" fontId="9" fillId="0" borderId="0" xfId="3"/>
    <xf numFmtId="0" fontId="0" fillId="0" borderId="1" xfId="0" applyFill="1" applyBorder="1"/>
    <xf numFmtId="0" fontId="7" fillId="0" borderId="0" xfId="0" applyFont="1" applyAlignment="1">
      <alignment wrapText="1"/>
    </xf>
    <xf numFmtId="0" fontId="7" fillId="0" borderId="1" xfId="0" applyFont="1" applyBorder="1"/>
    <xf numFmtId="0" fontId="5" fillId="0" borderId="0" xfId="0" applyFont="1" applyBorder="1" applyAlignment="1">
      <alignment horizontal="center"/>
    </xf>
    <xf numFmtId="9" fontId="0" fillId="11" borderId="2" xfId="0" applyNumberFormat="1" applyFill="1" applyBorder="1" applyAlignment="1">
      <alignment horizontal="center" vertical="center"/>
    </xf>
    <xf numFmtId="9" fontId="0" fillId="11" borderId="13" xfId="0" applyNumberFormat="1" applyFill="1" applyBorder="1" applyAlignment="1">
      <alignment horizontal="center" vertical="center"/>
    </xf>
    <xf numFmtId="9" fontId="0" fillId="11" borderId="14" xfId="0" applyNumberFormat="1" applyFill="1" applyBorder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12">
    <dxf>
      <fill>
        <patternFill patternType="solid">
          <fgColor indexed="64"/>
          <bgColor theme="5" tint="0.59999389629810485"/>
        </patternFill>
      </fill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5" tint="0.59999389629810485"/>
        </patternFill>
      </fill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5" tint="0.59999389629810485"/>
        </patternFill>
      </fill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5" tint="0.59999389629810485"/>
        </patternFill>
      </fill>
    </dxf>
  </dxfs>
  <tableStyles count="1" defaultTableStyle="Table Style 1" defaultPivotStyle="PivotStyleLight16">
    <tableStyle name="Table Style 1" pivot="0" count="0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HASC/AppData/Local/Microsoft/Windows/INetCache/IE/MS12LNFS/Data%20Validation%20Examp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Whole number"/>
      <sheetName val="Decimal"/>
      <sheetName val="Departments"/>
      <sheetName val="Cost centers table"/>
      <sheetName val="Cost center budget"/>
      <sheetName val="Date"/>
      <sheetName val="Time"/>
      <sheetName val="Text length"/>
      <sheetName val="HR Budget"/>
      <sheetName val="Products"/>
      <sheetName val="Age verification"/>
      <sheetName val="Custom values"/>
      <sheetName val="E-Mail"/>
      <sheetName val="Data Validation Examp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tables/table1.xml><?xml version="1.0" encoding="utf-8"?>
<table xmlns="http://schemas.openxmlformats.org/spreadsheetml/2006/main" id="7" name="Table7" displayName="Table7" ref="C10:C14" totalsRowShown="0" headerRowDxfId="11" dataDxfId="9" headerRowBorderDxfId="10" tableBorderDxfId="8" totalsRowBorderDxfId="7">
  <autoFilter ref="C10:C14"/>
  <tableColumns count="1">
    <tableColumn id="1" name="USC" dataDxfId="6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Select"/>
    </ext>
  </extLst>
</table>
</file>

<file path=xl/tables/table2.xml><?xml version="1.0" encoding="utf-8"?>
<table xmlns="http://schemas.openxmlformats.org/spreadsheetml/2006/main" id="12" name="Table12" displayName="Table12" ref="C3:C7" totalsRowShown="0" headerRowDxfId="5" dataDxfId="3" headerRowBorderDxfId="4" tableBorderDxfId="2" totalsRowBorderDxfId="1">
  <autoFilter ref="C3:C7"/>
  <tableColumns count="1">
    <tableColumn id="1" name="TAX_Type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fo@chinmayplc.com" TargetMode="External"/><Relationship Id="rId1" Type="http://schemas.openxmlformats.org/officeDocument/2006/relationships/hyperlink" Target="http://www.chinmayplc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info@chinmayplc.com" TargetMode="External"/><Relationship Id="rId1" Type="http://schemas.openxmlformats.org/officeDocument/2006/relationships/hyperlink" Target="http://www.chinmayplc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0"/>
  <sheetViews>
    <sheetView workbookViewId="0">
      <selection activeCell="B5" sqref="B5"/>
    </sheetView>
  </sheetViews>
  <sheetFormatPr defaultRowHeight="15" x14ac:dyDescent="0.25"/>
  <cols>
    <col min="1" max="1" width="12.85546875" bestFit="1" customWidth="1"/>
    <col min="2" max="2" width="43.42578125" bestFit="1" customWidth="1"/>
    <col min="3" max="3" width="12" bestFit="1" customWidth="1"/>
    <col min="4" max="4" width="14.28515625" customWidth="1"/>
    <col min="5" max="5" width="13" customWidth="1"/>
    <col min="6" max="6" width="12.28515625" customWidth="1"/>
    <col min="7" max="16" width="11" bestFit="1" customWidth="1"/>
    <col min="17" max="17" width="12" bestFit="1" customWidth="1"/>
  </cols>
  <sheetData>
    <row r="2" spans="1:16" x14ac:dyDescent="0.25">
      <c r="B2" s="66" t="s">
        <v>27</v>
      </c>
      <c r="C2" s="66"/>
      <c r="D2" s="66"/>
      <c r="E2" s="66"/>
    </row>
    <row r="3" spans="1:16" x14ac:dyDescent="0.25">
      <c r="D3" s="24" t="s">
        <v>32</v>
      </c>
      <c r="E3" s="44"/>
      <c r="F3" s="44"/>
      <c r="G3" s="44"/>
    </row>
    <row r="4" spans="1:16" x14ac:dyDescent="0.25">
      <c r="B4" s="52" t="s">
        <v>45</v>
      </c>
      <c r="C4" s="6" t="s">
        <v>23</v>
      </c>
      <c r="D4" s="57">
        <v>60000</v>
      </c>
      <c r="E4" s="14" t="s">
        <v>29</v>
      </c>
      <c r="F4" s="44"/>
      <c r="G4" s="44"/>
    </row>
    <row r="5" spans="1:16" x14ac:dyDescent="0.25">
      <c r="A5" t="s">
        <v>51</v>
      </c>
      <c r="B5" s="58" t="s">
        <v>39</v>
      </c>
      <c r="C5" s="2">
        <v>0.2</v>
      </c>
      <c r="D5" s="47">
        <f>Reference_Table!D3</f>
        <v>44300</v>
      </c>
    </row>
    <row r="6" spans="1:16" x14ac:dyDescent="0.25">
      <c r="B6" s="1" t="s">
        <v>10</v>
      </c>
      <c r="C6" s="2">
        <v>0.4</v>
      </c>
      <c r="D6" s="47">
        <f>D4-D5</f>
        <v>15700</v>
      </c>
      <c r="E6" s="14"/>
    </row>
    <row r="7" spans="1:16" ht="15.75" thickBot="1" x14ac:dyDescent="0.3">
      <c r="B7" s="1" t="s">
        <v>3</v>
      </c>
      <c r="C7" s="2">
        <v>0.2</v>
      </c>
      <c r="D7" s="49">
        <f>D5*C7</f>
        <v>8860</v>
      </c>
    </row>
    <row r="8" spans="1:16" x14ac:dyDescent="0.25">
      <c r="B8" s="1" t="s">
        <v>28</v>
      </c>
      <c r="C8" s="2">
        <v>0.4</v>
      </c>
      <c r="D8" s="49">
        <f>D6*C8</f>
        <v>6280</v>
      </c>
      <c r="E8" s="22" t="s">
        <v>11</v>
      </c>
      <c r="F8" s="23" t="s">
        <v>12</v>
      </c>
      <c r="G8" s="23" t="s">
        <v>13</v>
      </c>
      <c r="H8" s="23" t="s">
        <v>14</v>
      </c>
      <c r="I8" s="23" t="s">
        <v>15</v>
      </c>
      <c r="J8" s="23" t="s">
        <v>16</v>
      </c>
      <c r="K8" s="23" t="s">
        <v>17</v>
      </c>
      <c r="L8" s="23" t="s">
        <v>18</v>
      </c>
      <c r="M8" s="23" t="s">
        <v>19</v>
      </c>
      <c r="N8" s="23" t="s">
        <v>20</v>
      </c>
      <c r="O8" s="23" t="s">
        <v>21</v>
      </c>
      <c r="P8" s="11" t="s">
        <v>22</v>
      </c>
    </row>
    <row r="9" spans="1:16" x14ac:dyDescent="0.25">
      <c r="B9" s="1" t="s">
        <v>5</v>
      </c>
      <c r="C9" s="1"/>
      <c r="D9" s="50">
        <f>SUM(D7:D8)</f>
        <v>15140</v>
      </c>
      <c r="E9" s="15">
        <f>D9/12</f>
        <v>1261.6666666666667</v>
      </c>
      <c r="F9" s="4">
        <f>D9/12</f>
        <v>1261.6666666666667</v>
      </c>
      <c r="G9" s="4">
        <f>D9/12</f>
        <v>1261.6666666666667</v>
      </c>
      <c r="H9" s="4">
        <f>D9/12</f>
        <v>1261.6666666666667</v>
      </c>
      <c r="I9" s="4">
        <f>D9/12</f>
        <v>1261.6666666666667</v>
      </c>
      <c r="J9" s="4">
        <f>D9/12</f>
        <v>1261.6666666666667</v>
      </c>
      <c r="K9" s="4">
        <f>D9/12</f>
        <v>1261.6666666666667</v>
      </c>
      <c r="L9" s="4">
        <f>D9/12</f>
        <v>1261.6666666666667</v>
      </c>
      <c r="M9" s="4">
        <f>D9/12</f>
        <v>1261.6666666666667</v>
      </c>
      <c r="N9" s="4">
        <f>D9/12</f>
        <v>1261.6666666666667</v>
      </c>
      <c r="O9" s="4">
        <f>D9/12</f>
        <v>1261.6666666666667</v>
      </c>
      <c r="P9" s="12">
        <f>D9/12</f>
        <v>1261.6666666666667</v>
      </c>
    </row>
    <row r="10" spans="1:16" x14ac:dyDescent="0.25">
      <c r="A10" s="17" t="s">
        <v>6</v>
      </c>
      <c r="B10" s="7" t="s">
        <v>24</v>
      </c>
      <c r="C10" s="7" t="s">
        <v>49</v>
      </c>
      <c r="D10" s="25">
        <f>D11+D12+D13</f>
        <v>3300</v>
      </c>
      <c r="E10" s="16"/>
      <c r="F10" s="8"/>
      <c r="G10" s="8"/>
      <c r="H10" s="8"/>
      <c r="I10" s="8"/>
      <c r="J10" s="8"/>
      <c r="K10" s="8"/>
      <c r="L10" s="8"/>
      <c r="M10" s="8"/>
      <c r="N10" s="8"/>
      <c r="O10" s="8"/>
      <c r="P10" s="13"/>
    </row>
    <row r="11" spans="1:16" x14ac:dyDescent="0.25">
      <c r="A11" s="17"/>
      <c r="B11" s="7"/>
      <c r="C11" s="7" t="s">
        <v>1</v>
      </c>
      <c r="D11" s="25">
        <f>VLOOKUP(B5,Reference_Table!C:F,4,0)</f>
        <v>3300</v>
      </c>
      <c r="E11" s="16"/>
      <c r="F11" s="8"/>
      <c r="G11" s="8"/>
      <c r="H11" s="8"/>
      <c r="I11" s="8"/>
      <c r="J11" s="8"/>
      <c r="K11" s="8"/>
      <c r="L11" s="8"/>
      <c r="M11" s="8"/>
      <c r="N11" s="8"/>
      <c r="O11" s="8"/>
      <c r="P11" s="13"/>
    </row>
    <row r="12" spans="1:16" x14ac:dyDescent="0.25">
      <c r="A12" s="17"/>
      <c r="B12" s="7"/>
      <c r="C12" s="7" t="s">
        <v>47</v>
      </c>
      <c r="D12" s="25">
        <v>0</v>
      </c>
      <c r="E12" s="48"/>
      <c r="F12" s="8"/>
      <c r="G12" s="8"/>
      <c r="H12" s="8"/>
      <c r="I12" s="8"/>
      <c r="J12" s="8"/>
      <c r="K12" s="8"/>
      <c r="L12" s="8"/>
      <c r="M12" s="8"/>
      <c r="N12" s="8"/>
      <c r="O12" s="8"/>
      <c r="P12" s="13"/>
    </row>
    <row r="13" spans="1:16" x14ac:dyDescent="0.25">
      <c r="A13" s="17"/>
      <c r="B13" s="7"/>
      <c r="C13" s="7" t="s">
        <v>33</v>
      </c>
      <c r="D13" s="57">
        <v>0</v>
      </c>
      <c r="E13" s="48"/>
      <c r="F13" s="8"/>
      <c r="G13" s="8"/>
      <c r="H13" s="8"/>
      <c r="I13" s="8"/>
      <c r="J13" s="8"/>
      <c r="K13" s="8"/>
      <c r="L13" s="8"/>
      <c r="M13" s="8"/>
      <c r="N13" s="8"/>
      <c r="O13" s="8"/>
      <c r="P13" s="13"/>
    </row>
    <row r="14" spans="1:16" x14ac:dyDescent="0.25">
      <c r="A14" s="18" t="s">
        <v>7</v>
      </c>
      <c r="B14" s="1"/>
      <c r="C14" s="1"/>
      <c r="D14" s="26">
        <f>D9-D10</f>
        <v>11840</v>
      </c>
      <c r="E14" s="16"/>
      <c r="F14" s="8"/>
      <c r="G14" s="8"/>
      <c r="H14" s="8"/>
      <c r="I14" s="8"/>
      <c r="J14" s="8"/>
      <c r="K14" s="8"/>
      <c r="L14" s="8"/>
      <c r="M14" s="8"/>
      <c r="N14" s="8"/>
      <c r="O14" s="8"/>
      <c r="P14" s="13"/>
    </row>
    <row r="15" spans="1:16" x14ac:dyDescent="0.25">
      <c r="A15" s="17" t="s">
        <v>1</v>
      </c>
      <c r="B15" s="2">
        <v>0.04</v>
      </c>
      <c r="C15" s="4">
        <f>D4*B15</f>
        <v>2400</v>
      </c>
      <c r="D15" s="47"/>
      <c r="E15" s="15">
        <f>C15/12</f>
        <v>200</v>
      </c>
      <c r="F15" s="4">
        <f>C15/12</f>
        <v>200</v>
      </c>
      <c r="G15" s="4">
        <f>C15/12</f>
        <v>200</v>
      </c>
      <c r="H15" s="4">
        <f>C15/12</f>
        <v>200</v>
      </c>
      <c r="I15" s="4">
        <f>C15/12</f>
        <v>200</v>
      </c>
      <c r="J15" s="4">
        <f>C15/12</f>
        <v>200</v>
      </c>
      <c r="K15" s="4">
        <f>C15/12</f>
        <v>200</v>
      </c>
      <c r="L15" s="4">
        <f>C15/12</f>
        <v>200</v>
      </c>
      <c r="M15" s="4">
        <f>C15/12</f>
        <v>200</v>
      </c>
      <c r="N15" s="4">
        <f>C15/12</f>
        <v>200</v>
      </c>
      <c r="O15" s="4">
        <f>C15/12</f>
        <v>200</v>
      </c>
      <c r="P15" s="12">
        <f>C15/12</f>
        <v>200</v>
      </c>
    </row>
    <row r="16" spans="1:16" x14ac:dyDescent="0.25">
      <c r="A16" s="58" t="s">
        <v>4</v>
      </c>
      <c r="B16" s="2">
        <f>Reference_Table!D10</f>
        <v>0.08</v>
      </c>
      <c r="C16" s="4">
        <f>D4*B16</f>
        <v>4800</v>
      </c>
      <c r="D16" s="47"/>
      <c r="E16" s="15">
        <f>C16/12</f>
        <v>400</v>
      </c>
      <c r="F16" s="4">
        <f>C16/12</f>
        <v>400</v>
      </c>
      <c r="G16" s="4">
        <f>C16/12</f>
        <v>400</v>
      </c>
      <c r="H16" s="4">
        <f>C16/12</f>
        <v>400</v>
      </c>
      <c r="I16" s="4">
        <f>C16/12</f>
        <v>400</v>
      </c>
      <c r="J16" s="4">
        <f>C16/12</f>
        <v>400</v>
      </c>
      <c r="K16" s="4">
        <f>C16/12</f>
        <v>400</v>
      </c>
      <c r="L16" s="4">
        <f>C16/12</f>
        <v>400</v>
      </c>
      <c r="M16" s="4">
        <f>C16/12</f>
        <v>400</v>
      </c>
      <c r="N16" s="4">
        <f>C16/12</f>
        <v>400</v>
      </c>
      <c r="O16" s="4">
        <f>C16/12</f>
        <v>400</v>
      </c>
      <c r="P16" s="12">
        <f>C16/12</f>
        <v>400</v>
      </c>
    </row>
    <row r="17" spans="1:17" x14ac:dyDescent="0.25">
      <c r="A17" s="18" t="s">
        <v>8</v>
      </c>
      <c r="B17" s="3"/>
      <c r="C17" s="1"/>
      <c r="D17" s="26">
        <f>SUM(C15:C16)</f>
        <v>7200</v>
      </c>
      <c r="E17" s="16"/>
      <c r="F17" s="8"/>
      <c r="G17" s="8"/>
      <c r="H17" s="8"/>
      <c r="I17" s="8"/>
      <c r="J17" s="8"/>
      <c r="K17" s="8"/>
      <c r="L17" s="8"/>
      <c r="M17" s="8"/>
      <c r="N17" s="8"/>
      <c r="O17" s="8"/>
      <c r="P17" s="13"/>
    </row>
    <row r="18" spans="1:17" x14ac:dyDescent="0.25">
      <c r="A18" s="17"/>
      <c r="B18" s="9" t="s">
        <v>25</v>
      </c>
      <c r="C18" s="9"/>
      <c r="D18" s="50">
        <f>D14+D17</f>
        <v>19040</v>
      </c>
      <c r="E18" s="34">
        <f>D18/12</f>
        <v>1586.6666666666667</v>
      </c>
      <c r="F18" s="34">
        <f>D18/12</f>
        <v>1586.6666666666667</v>
      </c>
      <c r="G18" s="34">
        <f>D18/12</f>
        <v>1586.6666666666667</v>
      </c>
      <c r="H18" s="34">
        <f>D18/12</f>
        <v>1586.6666666666667</v>
      </c>
      <c r="I18" s="34">
        <f>D18/12</f>
        <v>1586.6666666666667</v>
      </c>
      <c r="J18" s="34">
        <f>D18/12</f>
        <v>1586.6666666666667</v>
      </c>
      <c r="K18" s="34">
        <f>D18/12</f>
        <v>1586.6666666666667</v>
      </c>
      <c r="L18" s="34">
        <f>D18/12</f>
        <v>1586.6666666666667</v>
      </c>
      <c r="M18" s="34">
        <f>D18/12</f>
        <v>1586.6666666666667</v>
      </c>
      <c r="N18" s="34">
        <f>D18/12</f>
        <v>1586.6666666666667</v>
      </c>
      <c r="O18" s="34">
        <f>D18/12</f>
        <v>1586.6666666666667</v>
      </c>
      <c r="P18" s="34">
        <f>D18/12</f>
        <v>1586.6666666666667</v>
      </c>
    </row>
    <row r="19" spans="1:17" ht="15.75" thickBot="1" x14ac:dyDescent="0.3">
      <c r="A19" s="19" t="s">
        <v>9</v>
      </c>
      <c r="B19" s="20"/>
      <c r="C19" s="1"/>
      <c r="D19" s="51">
        <f>D4-D18</f>
        <v>40960</v>
      </c>
      <c r="E19" s="35">
        <f>D19/12</f>
        <v>3413.3333333333335</v>
      </c>
      <c r="F19" s="36">
        <f>D19/12</f>
        <v>3413.3333333333335</v>
      </c>
      <c r="G19" s="36">
        <f>D19/12</f>
        <v>3413.3333333333335</v>
      </c>
      <c r="H19" s="36">
        <f>D19/12</f>
        <v>3413.3333333333335</v>
      </c>
      <c r="I19" s="36">
        <f>D19/12</f>
        <v>3413.3333333333335</v>
      </c>
      <c r="J19" s="36">
        <f>D19/12</f>
        <v>3413.3333333333335</v>
      </c>
      <c r="K19" s="36">
        <f>D19/12</f>
        <v>3413.3333333333335</v>
      </c>
      <c r="L19" s="36">
        <f>D19/12</f>
        <v>3413.3333333333335</v>
      </c>
      <c r="M19" s="36">
        <f>D19/12</f>
        <v>3413.3333333333335</v>
      </c>
      <c r="N19" s="36">
        <f>D19/12</f>
        <v>3413.3333333333335</v>
      </c>
      <c r="O19" s="36">
        <f>D19/12</f>
        <v>3413.3333333333335</v>
      </c>
      <c r="P19" s="37">
        <f>D19/12</f>
        <v>3413.3333333333335</v>
      </c>
    </row>
    <row r="20" spans="1:17" x14ac:dyDescent="0.25"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</row>
    <row r="22" spans="1:17" x14ac:dyDescent="0.25">
      <c r="C22" s="5">
        <v>0</v>
      </c>
      <c r="D22" s="14" t="s">
        <v>30</v>
      </c>
    </row>
    <row r="23" spans="1:17" ht="15.75" x14ac:dyDescent="0.25">
      <c r="C23" s="26"/>
      <c r="D23" s="21" t="s">
        <v>26</v>
      </c>
    </row>
    <row r="26" spans="1:17" x14ac:dyDescent="0.25">
      <c r="B26" t="s">
        <v>52</v>
      </c>
    </row>
    <row r="27" spans="1:17" x14ac:dyDescent="0.25">
      <c r="B27" t="s">
        <v>55</v>
      </c>
    </row>
    <row r="28" spans="1:17" x14ac:dyDescent="0.25">
      <c r="B28" s="62" t="s">
        <v>56</v>
      </c>
    </row>
    <row r="29" spans="1:17" x14ac:dyDescent="0.25">
      <c r="B29" t="s">
        <v>53</v>
      </c>
    </row>
    <row r="30" spans="1:17" x14ac:dyDescent="0.25">
      <c r="B30" s="62" t="s">
        <v>54</v>
      </c>
    </row>
  </sheetData>
  <sheetProtection password="E3E2" sheet="1" objects="1" scenarios="1" selectLockedCells="1"/>
  <mergeCells count="1">
    <mergeCell ref="B2:E2"/>
  </mergeCells>
  <dataValidations count="2">
    <dataValidation type="list" allowBlank="1" showInputMessage="1" showErrorMessage="1" sqref="A16">
      <formula1>USC</formula1>
    </dataValidation>
    <dataValidation type="list" allowBlank="1" showInputMessage="1" showErrorMessage="1" sqref="B5">
      <formula1>TAX_Type</formula1>
    </dataValidation>
  </dataValidations>
  <hyperlinks>
    <hyperlink ref="B30" r:id="rId1"/>
    <hyperlink ref="B28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0"/>
  <sheetViews>
    <sheetView tabSelected="1" workbookViewId="0">
      <selection activeCell="G4" sqref="G4"/>
    </sheetView>
  </sheetViews>
  <sheetFormatPr defaultRowHeight="15" x14ac:dyDescent="0.25"/>
  <cols>
    <col min="1" max="1" width="15.85546875" bestFit="1" customWidth="1"/>
    <col min="2" max="2" width="27.28515625" customWidth="1"/>
    <col min="3" max="3" width="12" bestFit="1" customWidth="1"/>
    <col min="4" max="4" width="14.28515625" customWidth="1"/>
    <col min="5" max="5" width="13.5703125" customWidth="1"/>
    <col min="6" max="6" width="16" bestFit="1" customWidth="1"/>
    <col min="7" max="16" width="11" bestFit="1" customWidth="1"/>
    <col min="17" max="17" width="12" bestFit="1" customWidth="1"/>
  </cols>
  <sheetData>
    <row r="2" spans="1:16" x14ac:dyDescent="0.25">
      <c r="B2" s="66" t="s">
        <v>27</v>
      </c>
      <c r="C2" s="66"/>
      <c r="D2" s="66"/>
      <c r="E2" s="66"/>
    </row>
    <row r="3" spans="1:16" x14ac:dyDescent="0.25">
      <c r="D3" s="24" t="s">
        <v>32</v>
      </c>
      <c r="E3" s="24" t="s">
        <v>31</v>
      </c>
      <c r="F3" s="24" t="s">
        <v>61</v>
      </c>
      <c r="G3" s="24" t="s">
        <v>58</v>
      </c>
      <c r="H3" s="63" t="s">
        <v>57</v>
      </c>
    </row>
    <row r="4" spans="1:16" x14ac:dyDescent="0.25">
      <c r="B4" s="52" t="s">
        <v>45</v>
      </c>
      <c r="C4" s="6" t="s">
        <v>23</v>
      </c>
      <c r="D4" s="47">
        <f>E4*11</f>
        <v>75504</v>
      </c>
      <c r="E4" s="47">
        <f>F4*G4</f>
        <v>6864</v>
      </c>
      <c r="F4" s="24">
        <v>156</v>
      </c>
      <c r="G4" s="58">
        <v>44</v>
      </c>
      <c r="H4" s="58">
        <v>350</v>
      </c>
    </row>
    <row r="5" spans="1:16" x14ac:dyDescent="0.25">
      <c r="B5" s="58" t="s">
        <v>39</v>
      </c>
      <c r="C5" s="2">
        <v>0.2</v>
      </c>
      <c r="D5" s="47">
        <f>Reference_Table!D3</f>
        <v>44300</v>
      </c>
      <c r="E5" s="60">
        <f>D5/12</f>
        <v>3691.6666666666665</v>
      </c>
      <c r="H5" s="1">
        <f>H4/8</f>
        <v>43.75</v>
      </c>
      <c r="I5" t="s">
        <v>59</v>
      </c>
    </row>
    <row r="6" spans="1:16" x14ac:dyDescent="0.25">
      <c r="B6" s="1" t="s">
        <v>10</v>
      </c>
      <c r="C6" s="2">
        <v>0.4</v>
      </c>
      <c r="D6" s="47">
        <f>D4-D5</f>
        <v>31204</v>
      </c>
      <c r="E6" s="60">
        <f>D6/12</f>
        <v>2600.3333333333335</v>
      </c>
    </row>
    <row r="7" spans="1:16" x14ac:dyDescent="0.25">
      <c r="B7" s="1" t="s">
        <v>3</v>
      </c>
      <c r="C7" s="2">
        <v>0.2</v>
      </c>
      <c r="D7" s="49">
        <f>D5*C7</f>
        <v>8860</v>
      </c>
      <c r="E7" s="60">
        <f t="shared" ref="E7:E8" si="0">D7/12</f>
        <v>738.33333333333337</v>
      </c>
    </row>
    <row r="8" spans="1:16" x14ac:dyDescent="0.25">
      <c r="B8" s="1" t="s">
        <v>28</v>
      </c>
      <c r="C8" s="2">
        <v>0.4</v>
      </c>
      <c r="D8" s="49">
        <f>D6*C8</f>
        <v>12481.6</v>
      </c>
      <c r="E8" s="60">
        <f t="shared" si="0"/>
        <v>1040.1333333333334</v>
      </c>
      <c r="F8" s="61"/>
      <c r="G8" s="53"/>
      <c r="H8" s="53"/>
      <c r="I8" s="53"/>
      <c r="J8" s="53"/>
      <c r="K8" s="53"/>
      <c r="L8" s="53"/>
      <c r="M8" s="53"/>
      <c r="N8" s="53"/>
      <c r="O8" s="53"/>
      <c r="P8" s="54"/>
    </row>
    <row r="9" spans="1:16" x14ac:dyDescent="0.25">
      <c r="B9" s="1" t="s">
        <v>5</v>
      </c>
      <c r="C9" s="1"/>
      <c r="D9" s="50">
        <f>SUM(D7:D8)</f>
        <v>21341.599999999999</v>
      </c>
      <c r="E9" s="60">
        <f>D9/12</f>
        <v>1778.4666666666665</v>
      </c>
      <c r="F9" s="15">
        <f>D9/12</f>
        <v>1778.4666666666665</v>
      </c>
      <c r="G9" s="4">
        <f>D9/12</f>
        <v>1778.4666666666665</v>
      </c>
      <c r="H9" s="4">
        <f>D9/12</f>
        <v>1778.4666666666665</v>
      </c>
      <c r="I9" s="4">
        <f>D9/12</f>
        <v>1778.4666666666665</v>
      </c>
      <c r="J9" s="4">
        <f>D9/12</f>
        <v>1778.4666666666665</v>
      </c>
      <c r="K9" s="4">
        <f>D9/12</f>
        <v>1778.4666666666665</v>
      </c>
      <c r="L9" s="4">
        <f>D9/12</f>
        <v>1778.4666666666665</v>
      </c>
      <c r="M9" s="4">
        <f>D9/12</f>
        <v>1778.4666666666665</v>
      </c>
      <c r="N9" s="4">
        <f>D9/12</f>
        <v>1778.4666666666665</v>
      </c>
      <c r="O9" s="4">
        <f>D9/12</f>
        <v>1778.4666666666665</v>
      </c>
      <c r="P9" s="4">
        <f>D9/12</f>
        <v>1778.4666666666665</v>
      </c>
    </row>
    <row r="10" spans="1:16" x14ac:dyDescent="0.25">
      <c r="A10" s="17" t="s">
        <v>6</v>
      </c>
      <c r="B10" s="7" t="s">
        <v>24</v>
      </c>
      <c r="C10" s="7" t="s">
        <v>49</v>
      </c>
      <c r="D10" s="56">
        <f>D11+D12+D13</f>
        <v>5950</v>
      </c>
      <c r="E10" s="60">
        <f t="shared" ref="E10:E14" si="1">D10/12</f>
        <v>495.83333333333331</v>
      </c>
      <c r="F10" s="16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spans="1:16" x14ac:dyDescent="0.25">
      <c r="A11" s="17"/>
      <c r="B11" s="7"/>
      <c r="C11" s="7" t="s">
        <v>1</v>
      </c>
      <c r="D11" s="25">
        <f>VLOOKUP(B5,Reference_Table!C:F,4,0)</f>
        <v>3300</v>
      </c>
      <c r="E11" s="60">
        <f t="shared" si="1"/>
        <v>275</v>
      </c>
      <c r="F11" s="16"/>
      <c r="G11" s="8"/>
      <c r="H11" s="8"/>
      <c r="I11" s="8"/>
      <c r="J11" s="8"/>
      <c r="K11" s="8"/>
      <c r="L11" s="8"/>
      <c r="M11" s="8"/>
      <c r="N11" s="8"/>
      <c r="O11" s="8"/>
      <c r="P11" s="8"/>
    </row>
    <row r="12" spans="1:16" x14ac:dyDescent="0.25">
      <c r="A12" s="17"/>
      <c r="B12" s="7"/>
      <c r="C12" s="7" t="s">
        <v>47</v>
      </c>
      <c r="D12" s="25">
        <v>1150</v>
      </c>
      <c r="E12" s="60">
        <f t="shared" si="1"/>
        <v>95.833333333333329</v>
      </c>
      <c r="F12" s="16"/>
      <c r="G12" s="8"/>
      <c r="H12" s="8"/>
      <c r="I12" s="8"/>
      <c r="J12" s="8"/>
      <c r="K12" s="8"/>
      <c r="L12" s="8"/>
      <c r="M12" s="8"/>
      <c r="N12" s="8"/>
      <c r="O12" s="8"/>
      <c r="P12" s="8"/>
    </row>
    <row r="13" spans="1:16" x14ac:dyDescent="0.25">
      <c r="A13" s="17"/>
      <c r="B13" s="7"/>
      <c r="C13" s="7" t="s">
        <v>33</v>
      </c>
      <c r="D13" s="57">
        <v>1500</v>
      </c>
      <c r="E13" s="60">
        <f t="shared" si="1"/>
        <v>125</v>
      </c>
      <c r="F13" s="16"/>
      <c r="G13" s="8"/>
      <c r="H13" s="8"/>
      <c r="I13" s="8"/>
      <c r="J13" s="8"/>
      <c r="K13" s="8"/>
      <c r="L13" s="8"/>
      <c r="M13" s="8"/>
      <c r="N13" s="8"/>
      <c r="O13" s="8"/>
      <c r="P13" s="8"/>
    </row>
    <row r="14" spans="1:16" x14ac:dyDescent="0.25">
      <c r="A14" s="18" t="s">
        <v>7</v>
      </c>
      <c r="B14" s="1"/>
      <c r="C14" s="1"/>
      <c r="D14" s="26">
        <f>D9-D10</f>
        <v>15391.599999999999</v>
      </c>
      <c r="E14" s="60">
        <f t="shared" si="1"/>
        <v>1282.6333333333332</v>
      </c>
      <c r="F14" s="16"/>
      <c r="G14" s="8"/>
      <c r="H14" s="8"/>
      <c r="I14" s="8"/>
      <c r="J14" s="8"/>
      <c r="K14" s="8"/>
      <c r="L14" s="8"/>
      <c r="M14" s="8"/>
      <c r="N14" s="8"/>
      <c r="O14" s="8"/>
      <c r="P14" s="8"/>
    </row>
    <row r="15" spans="1:16" x14ac:dyDescent="0.25">
      <c r="A15" s="17" t="s">
        <v>1</v>
      </c>
      <c r="B15" s="2">
        <v>0.04</v>
      </c>
      <c r="C15" s="4">
        <f>D4*B15</f>
        <v>3020.16</v>
      </c>
      <c r="D15" s="47"/>
      <c r="E15" s="60">
        <f>C15/12</f>
        <v>251.67999999999998</v>
      </c>
      <c r="F15" s="15">
        <f>C15/12</f>
        <v>251.67999999999998</v>
      </c>
      <c r="G15" s="4">
        <f>C15/12</f>
        <v>251.67999999999998</v>
      </c>
      <c r="H15" s="4">
        <f>C15/12</f>
        <v>251.67999999999998</v>
      </c>
      <c r="I15" s="4">
        <f>C15/12</f>
        <v>251.67999999999998</v>
      </c>
      <c r="J15" s="4">
        <f>C15/12</f>
        <v>251.67999999999998</v>
      </c>
      <c r="K15" s="4">
        <f>C15/12</f>
        <v>251.67999999999998</v>
      </c>
      <c r="L15" s="4">
        <f>C15/12</f>
        <v>251.67999999999998</v>
      </c>
      <c r="M15" s="4">
        <f>C15/12</f>
        <v>251.67999999999998</v>
      </c>
      <c r="N15" s="4">
        <f>C15/12</f>
        <v>251.67999999999998</v>
      </c>
      <c r="O15" s="4">
        <f>C15/12</f>
        <v>251.67999999999998</v>
      </c>
      <c r="P15" s="4">
        <f>C15/12</f>
        <v>251.67999999999998</v>
      </c>
    </row>
    <row r="16" spans="1:16" x14ac:dyDescent="0.25">
      <c r="A16" s="58" t="s">
        <v>4</v>
      </c>
      <c r="B16" s="59">
        <f>Reference_Table!F10</f>
        <v>0.08</v>
      </c>
      <c r="C16" s="4">
        <f>D4*B16</f>
        <v>6040.32</v>
      </c>
      <c r="D16" s="47"/>
      <c r="E16" s="60">
        <f>C16/12</f>
        <v>503.35999999999996</v>
      </c>
      <c r="F16" s="15">
        <f>C16/12</f>
        <v>503.35999999999996</v>
      </c>
      <c r="G16" s="4">
        <f>C16/12</f>
        <v>503.35999999999996</v>
      </c>
      <c r="H16" s="4">
        <f>C16/12</f>
        <v>503.35999999999996</v>
      </c>
      <c r="I16" s="4">
        <f>C16/12</f>
        <v>503.35999999999996</v>
      </c>
      <c r="J16" s="4">
        <f>C16/12</f>
        <v>503.35999999999996</v>
      </c>
      <c r="K16" s="4">
        <f>C16/12</f>
        <v>503.35999999999996</v>
      </c>
      <c r="L16" s="4">
        <f>C16/12</f>
        <v>503.35999999999996</v>
      </c>
      <c r="M16" s="4">
        <f>C16/12</f>
        <v>503.35999999999996</v>
      </c>
      <c r="N16" s="4">
        <f>C16/12</f>
        <v>503.35999999999996</v>
      </c>
      <c r="O16" s="4">
        <f>C16/12</f>
        <v>503.35999999999996</v>
      </c>
      <c r="P16" s="4">
        <f>C16/12</f>
        <v>503.35999999999996</v>
      </c>
    </row>
    <row r="17" spans="1:17" x14ac:dyDescent="0.25">
      <c r="A17" s="18" t="s">
        <v>8</v>
      </c>
      <c r="B17" s="3"/>
      <c r="C17" s="1"/>
      <c r="D17" s="26">
        <f>SUM(C15:C16)</f>
        <v>9060.48</v>
      </c>
      <c r="E17" s="60">
        <f>D17/12</f>
        <v>755.04</v>
      </c>
      <c r="F17" s="16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1:17" x14ac:dyDescent="0.25">
      <c r="A18" s="17"/>
      <c r="B18" s="9" t="s">
        <v>25</v>
      </c>
      <c r="C18" s="9"/>
      <c r="D18" s="50">
        <f>D14+D17</f>
        <v>24452.079999999998</v>
      </c>
      <c r="E18" s="50">
        <f>D18/12</f>
        <v>2037.6733333333332</v>
      </c>
      <c r="F18" s="50">
        <f>D18/12</f>
        <v>2037.6733333333332</v>
      </c>
      <c r="G18" s="50">
        <f>D18/12</f>
        <v>2037.6733333333332</v>
      </c>
      <c r="H18" s="50">
        <f>D18/12</f>
        <v>2037.6733333333332</v>
      </c>
      <c r="I18" s="50">
        <f>D18/12</f>
        <v>2037.6733333333332</v>
      </c>
      <c r="J18" s="50">
        <f>D18/12</f>
        <v>2037.6733333333332</v>
      </c>
      <c r="K18" s="50">
        <f>D18/12</f>
        <v>2037.6733333333332</v>
      </c>
      <c r="L18" s="50">
        <f>D18/12</f>
        <v>2037.6733333333332</v>
      </c>
      <c r="M18" s="50">
        <f>D18/12</f>
        <v>2037.6733333333332</v>
      </c>
      <c r="N18" s="50">
        <f>D18/12</f>
        <v>2037.6733333333332</v>
      </c>
      <c r="O18" s="50">
        <f>D18/12</f>
        <v>2037.6733333333332</v>
      </c>
      <c r="P18" s="50">
        <f>D18/12</f>
        <v>2037.6733333333332</v>
      </c>
    </row>
    <row r="19" spans="1:17" x14ac:dyDescent="0.25">
      <c r="A19" s="17" t="s">
        <v>9</v>
      </c>
      <c r="B19" s="1"/>
      <c r="C19" s="1"/>
      <c r="D19" s="51">
        <f>D4-D18</f>
        <v>51051.92</v>
      </c>
      <c r="E19" s="55">
        <f>D19/12</f>
        <v>4254.3266666666668</v>
      </c>
      <c r="F19" s="55">
        <f>D19/12</f>
        <v>4254.3266666666668</v>
      </c>
      <c r="G19" s="55">
        <f>D19/12</f>
        <v>4254.3266666666668</v>
      </c>
      <c r="H19" s="55">
        <f>D19/12</f>
        <v>4254.3266666666668</v>
      </c>
      <c r="I19" s="55">
        <f>D19/12</f>
        <v>4254.3266666666668</v>
      </c>
      <c r="J19" s="55">
        <f>D19/12</f>
        <v>4254.3266666666668</v>
      </c>
      <c r="K19" s="55">
        <f>D19/12</f>
        <v>4254.3266666666668</v>
      </c>
      <c r="L19" s="55">
        <f>D19/12</f>
        <v>4254.3266666666668</v>
      </c>
      <c r="M19" s="55">
        <f>D19/12</f>
        <v>4254.3266666666668</v>
      </c>
      <c r="N19" s="55">
        <f>D19/12</f>
        <v>4254.3266666666668</v>
      </c>
      <c r="O19" s="55">
        <f>D19/12</f>
        <v>4254.3266666666668</v>
      </c>
      <c r="P19" s="55">
        <f>D19/12</f>
        <v>4254.3266666666668</v>
      </c>
    </row>
    <row r="20" spans="1:17" x14ac:dyDescent="0.25"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</row>
    <row r="22" spans="1:17" x14ac:dyDescent="0.25">
      <c r="C22" s="5">
        <v>0</v>
      </c>
      <c r="D22" s="14" t="s">
        <v>30</v>
      </c>
    </row>
    <row r="23" spans="1:17" ht="15.75" x14ac:dyDescent="0.25">
      <c r="C23" s="26" t="s">
        <v>34</v>
      </c>
      <c r="D23" s="21" t="s">
        <v>26</v>
      </c>
    </row>
    <row r="25" spans="1:17" x14ac:dyDescent="0.25">
      <c r="E25" s="65" t="s">
        <v>60</v>
      </c>
      <c r="F25" s="65" t="s">
        <v>63</v>
      </c>
      <c r="G25" s="24"/>
      <c r="H25" s="24"/>
      <c r="I25" s="24"/>
      <c r="J25" s="24"/>
      <c r="K25" s="24"/>
      <c r="L25" s="24"/>
      <c r="M25" s="24"/>
    </row>
    <row r="26" spans="1:17" x14ac:dyDescent="0.25">
      <c r="B26" t="s">
        <v>52</v>
      </c>
      <c r="F26" s="64"/>
    </row>
    <row r="27" spans="1:17" x14ac:dyDescent="0.25">
      <c r="B27" t="s">
        <v>55</v>
      </c>
    </row>
    <row r="28" spans="1:17" x14ac:dyDescent="0.25">
      <c r="B28" s="62" t="s">
        <v>56</v>
      </c>
    </row>
    <row r="29" spans="1:17" x14ac:dyDescent="0.25">
      <c r="B29" t="s">
        <v>53</v>
      </c>
    </row>
    <row r="30" spans="1:17" x14ac:dyDescent="0.25">
      <c r="B30" s="62" t="s">
        <v>54</v>
      </c>
    </row>
  </sheetData>
  <sheetProtection password="E3E2" sheet="1" objects="1" scenarios="1" selectLockedCells="1"/>
  <mergeCells count="1">
    <mergeCell ref="B2:E2"/>
  </mergeCells>
  <dataValidations count="2">
    <dataValidation type="list" allowBlank="1" showInputMessage="1" showErrorMessage="1" sqref="B5">
      <formula1>TAX_Type</formula1>
    </dataValidation>
    <dataValidation type="list" allowBlank="1" showInputMessage="1" showErrorMessage="1" sqref="A16">
      <formula1>tusc</formula1>
    </dataValidation>
  </dataValidations>
  <hyperlinks>
    <hyperlink ref="B30" r:id="rId1"/>
    <hyperlink ref="B28" r:id="rId2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7"/>
  <sheetViews>
    <sheetView topLeftCell="B1" workbookViewId="0">
      <selection activeCell="C25" sqref="C25"/>
    </sheetView>
  </sheetViews>
  <sheetFormatPr defaultRowHeight="15" x14ac:dyDescent="0.25"/>
  <cols>
    <col min="2" max="2" width="10.42578125" bestFit="1" customWidth="1"/>
    <col min="3" max="3" width="63.7109375" bestFit="1" customWidth="1"/>
    <col min="4" max="4" width="9.42578125" bestFit="1" customWidth="1"/>
    <col min="5" max="5" width="13.28515625" bestFit="1" customWidth="1"/>
    <col min="6" max="6" width="28.140625" bestFit="1" customWidth="1"/>
    <col min="9" max="9" width="47.5703125" bestFit="1" customWidth="1"/>
    <col min="10" max="10" width="9.42578125" bestFit="1" customWidth="1"/>
    <col min="11" max="11" width="13.28515625" bestFit="1" customWidth="1"/>
  </cols>
  <sheetData>
    <row r="2" spans="2:6" x14ac:dyDescent="0.25">
      <c r="E2" t="s">
        <v>62</v>
      </c>
    </row>
    <row r="3" spans="2:6" x14ac:dyDescent="0.25">
      <c r="C3" s="40" t="s">
        <v>46</v>
      </c>
      <c r="D3" s="46">
        <f>E3</f>
        <v>44300</v>
      </c>
      <c r="E3" s="45">
        <f>VLOOKUP(Net_inHandSalary!B5,C4:E7,3,0)</f>
        <v>44300</v>
      </c>
      <c r="F3" s="27" t="s">
        <v>42</v>
      </c>
    </row>
    <row r="4" spans="2:6" x14ac:dyDescent="0.25">
      <c r="C4" s="39" t="s">
        <v>38</v>
      </c>
      <c r="D4" s="67">
        <v>0.2</v>
      </c>
      <c r="E4" s="31">
        <v>35300</v>
      </c>
      <c r="F4" s="28">
        <v>1650</v>
      </c>
    </row>
    <row r="5" spans="2:6" x14ac:dyDescent="0.25">
      <c r="C5" s="39" t="s">
        <v>39</v>
      </c>
      <c r="D5" s="68"/>
      <c r="E5" s="31">
        <v>44300</v>
      </c>
      <c r="F5" s="28">
        <v>3300</v>
      </c>
    </row>
    <row r="6" spans="2:6" x14ac:dyDescent="0.25">
      <c r="C6" s="39" t="s">
        <v>40</v>
      </c>
      <c r="D6" s="68"/>
      <c r="E6" s="31">
        <v>44300</v>
      </c>
      <c r="F6" s="28">
        <v>3300</v>
      </c>
    </row>
    <row r="7" spans="2:6" x14ac:dyDescent="0.25">
      <c r="C7" s="41" t="s">
        <v>41</v>
      </c>
      <c r="D7" s="69"/>
      <c r="E7" s="31">
        <v>39300</v>
      </c>
      <c r="F7" s="28">
        <v>1650</v>
      </c>
    </row>
    <row r="8" spans="2:6" x14ac:dyDescent="0.25">
      <c r="C8" s="29" t="s">
        <v>0</v>
      </c>
      <c r="D8" s="30">
        <v>0.4</v>
      </c>
      <c r="E8" s="33"/>
    </row>
    <row r="9" spans="2:6" x14ac:dyDescent="0.25">
      <c r="C9" s="29" t="s">
        <v>1</v>
      </c>
      <c r="D9" s="30">
        <v>0.04</v>
      </c>
      <c r="E9" s="33"/>
    </row>
    <row r="10" spans="2:6" x14ac:dyDescent="0.25">
      <c r="C10" s="40" t="s">
        <v>2</v>
      </c>
      <c r="D10" s="42">
        <f>$E$10</f>
        <v>0.08</v>
      </c>
      <c r="E10" s="43">
        <f>VLOOKUP(Net_inHandSalary!A16,C11:D14,2,0)</f>
        <v>0.08</v>
      </c>
      <c r="F10" s="43">
        <f>VLOOKUP('Net_inHandSalary _contract'!A16,C11:D14,2,0)</f>
        <v>0.08</v>
      </c>
    </row>
    <row r="11" spans="2:6" x14ac:dyDescent="0.25">
      <c r="B11">
        <v>1</v>
      </c>
      <c r="C11" s="39" t="s">
        <v>35</v>
      </c>
      <c r="D11" s="32">
        <v>5.0000000000000001E-3</v>
      </c>
      <c r="E11" s="33">
        <v>12000</v>
      </c>
      <c r="F11" s="29"/>
    </row>
    <row r="12" spans="2:6" x14ac:dyDescent="0.25">
      <c r="B12">
        <v>2</v>
      </c>
      <c r="C12" s="39" t="s">
        <v>36</v>
      </c>
      <c r="D12" s="32">
        <v>0.02</v>
      </c>
      <c r="E12" s="33" t="s">
        <v>43</v>
      </c>
      <c r="F12" s="29"/>
    </row>
    <row r="13" spans="2:6" x14ac:dyDescent="0.25">
      <c r="B13">
        <v>3</v>
      </c>
      <c r="C13" s="39" t="s">
        <v>37</v>
      </c>
      <c r="D13" s="32">
        <v>4.7500000000000001E-2</v>
      </c>
      <c r="E13" s="33" t="s">
        <v>44</v>
      </c>
      <c r="F13" s="29"/>
    </row>
    <row r="14" spans="2:6" x14ac:dyDescent="0.25">
      <c r="B14">
        <v>4</v>
      </c>
      <c r="C14" s="39" t="s">
        <v>4</v>
      </c>
      <c r="D14" s="32">
        <v>0.08</v>
      </c>
      <c r="E14" s="33">
        <v>70050</v>
      </c>
      <c r="F14" s="29"/>
    </row>
    <row r="16" spans="2:6" x14ac:dyDescent="0.25">
      <c r="C16" s="38"/>
    </row>
    <row r="17" spans="3:6" x14ac:dyDescent="0.25">
      <c r="C17" s="27" t="s">
        <v>48</v>
      </c>
      <c r="D17" s="28">
        <v>1500</v>
      </c>
      <c r="F17" t="s">
        <v>50</v>
      </c>
    </row>
  </sheetData>
  <mergeCells count="1">
    <mergeCell ref="D4:D7"/>
  </mergeCells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Net_inHandSalary</vt:lpstr>
      <vt:lpstr>Net_inHandSalary _contract</vt:lpstr>
      <vt:lpstr>Reference_Table</vt:lpstr>
      <vt:lpstr>TAX_Type</vt:lpstr>
      <vt:lpstr>tusc</vt:lpstr>
      <vt:lpstr>USC</vt:lpstr>
      <vt:lpstr>USCC</vt:lpstr>
    </vt:vector>
  </TitlesOfParts>
  <Company>Pfizer Inc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Sahasrabudhe, Chinmay</dc:creator>
  <cp:lastModifiedBy>Sahasrabudhe, Chinmay</cp:lastModifiedBy>
  <dcterms:created xsi:type="dcterms:W3CDTF">2017-11-10T12:36:47Z</dcterms:created>
  <dcterms:modified xsi:type="dcterms:W3CDTF">2019-05-16T11:06:27Z</dcterms:modified>
</cp:coreProperties>
</file>